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4" activeTab="0"/>
  </bookViews>
  <sheets>
    <sheet name="Descriptor converter" sheetId="1" r:id="rId1"/>
  </sheets>
  <definedNames>
    <definedName name="Lday15" localSheetId="0">'Descriptor converter'!#REF!</definedName>
    <definedName name="Lday15">#REF!</definedName>
    <definedName name="Lnight8" localSheetId="0">'Descriptor converter'!#REF!</definedName>
    <definedName name="Lnight8">#REF!</definedName>
  </definedNames>
  <calcPr fullCalcOnLoad="1"/>
</workbook>
</file>

<file path=xl/sharedStrings.xml><?xml version="1.0" encoding="utf-8"?>
<sst xmlns="http://schemas.openxmlformats.org/spreadsheetml/2006/main" count="80" uniqueCount="30">
  <si>
    <t>period</t>
  </si>
  <si>
    <t>begins</t>
  </si>
  <si>
    <t>ends</t>
  </si>
  <si>
    <t>duration (hr)</t>
  </si>
  <si>
    <t>day</t>
  </si>
  <si>
    <t>evening</t>
  </si>
  <si>
    <t>night</t>
  </si>
  <si>
    <t>Lden</t>
  </si>
  <si>
    <t>relative traffic density (e.g. vehicles/hr)</t>
  </si>
  <si>
    <t>shifted noise level (dB)</t>
  </si>
  <si>
    <t>E = time × intensity</t>
  </si>
  <si>
    <t>shifted weighted 24-h level (dB)</t>
  </si>
  <si>
    <t>weighted shifted noise level (dB)</t>
  </si>
  <si>
    <t>Lnight</t>
  </si>
  <si>
    <t>time base (h)</t>
  </si>
  <si>
    <t>LAeq,07-22</t>
  </si>
  <si>
    <t>LAeq,22-07</t>
  </si>
  <si>
    <t>LAeq,24h</t>
  </si>
  <si>
    <t>Difference compared to:</t>
  </si>
  <si>
    <t>CONVERSION FORMULAS</t>
  </si>
  <si>
    <t>weight (dB)</t>
  </si>
  <si>
    <t>input data</t>
  </si>
  <si>
    <t>intermediate result</t>
  </si>
  <si>
    <t>final result</t>
  </si>
  <si>
    <t>Color code:</t>
  </si>
  <si>
    <t>calculation height correction (dB)</t>
  </si>
  <si>
    <t>25 March, 2011</t>
  </si>
  <si>
    <t>THL &amp; UEF / Erkki Kuusisto</t>
  </si>
  <si>
    <t>Noise descriptor converter</t>
  </si>
  <si>
    <t>This calculator is available under the Creative Commons Attribution/Share-Alike License; additional terms may apply.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</si>
</sst>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#,###.00\)"/>
    <numFmt numFmtId="165" formatCode="0.00000"/>
    <numFmt numFmtId="166" formatCode="0.000"/>
    <numFmt numFmtId="167" formatCode="0.0E+00"/>
    <numFmt numFmtId="168" formatCode="0.0"/>
    <numFmt numFmtId="169" formatCode="0.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0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 quotePrefix="1">
      <alignment horizontal="right" wrapText="1"/>
    </xf>
    <xf numFmtId="0" fontId="0" fillId="0" borderId="0" xfId="0" applyFont="1" applyBorder="1" applyAlignment="1">
      <alignment/>
    </xf>
    <xf numFmtId="168" fontId="3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Border="1" applyAlignment="1">
      <alignment horizontal="right" wrapText="1"/>
    </xf>
    <xf numFmtId="3" fontId="1" fillId="0" borderId="0" xfId="0" applyNumberFormat="1" applyFont="1" applyFill="1" applyAlignment="1">
      <alignment horizontal="left"/>
    </xf>
    <xf numFmtId="168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right" wrapText="1"/>
    </xf>
    <xf numFmtId="168" fontId="0" fillId="3" borderId="0" xfId="0" applyNumberForma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2" fillId="4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right"/>
    </xf>
    <xf numFmtId="168" fontId="0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 horizontal="left"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170" fontId="3" fillId="2" borderId="0" xfId="0" applyNumberFormat="1" applyFont="1" applyFill="1" applyAlignment="1">
      <alignment horizontal="right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4" fillId="2" borderId="3" xfId="0" applyNumberFormat="1" applyFont="1" applyFill="1" applyBorder="1" applyAlignment="1">
      <alignment horizontal="left"/>
    </xf>
    <xf numFmtId="0" fontId="0" fillId="2" borderId="4" xfId="0" applyFill="1" applyBorder="1" applyAlignment="1">
      <alignment/>
    </xf>
    <xf numFmtId="3" fontId="3" fillId="2" borderId="5" xfId="0" applyNumberFormat="1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3" fillId="2" borderId="0" xfId="0" applyFont="1" applyFill="1" applyAlignment="1">
      <alignment/>
    </xf>
    <xf numFmtId="3" fontId="1" fillId="5" borderId="0" xfId="0" applyNumberFormat="1" applyFont="1" applyFill="1" applyAlignment="1">
      <alignment horizontal="right"/>
    </xf>
    <xf numFmtId="3" fontId="1" fillId="5" borderId="3" xfId="0" applyNumberFormat="1" applyFont="1" applyFill="1" applyBorder="1" applyAlignment="1">
      <alignment horizontal="left"/>
    </xf>
    <xf numFmtId="0" fontId="0" fillId="5" borderId="4" xfId="0" applyFill="1" applyBorder="1" applyAlignment="1">
      <alignment/>
    </xf>
    <xf numFmtId="170" fontId="1" fillId="5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20" applyFont="1" applyAlignment="1">
      <alignment/>
    </xf>
    <xf numFmtId="0" fontId="5" fillId="0" borderId="0" xfId="20" applyAlignment="1">
      <alignment/>
    </xf>
    <xf numFmtId="0" fontId="2" fillId="3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opasnet.org/w/opasnet:Text_of_Creative_Commons_Attribution-ShareAlike_3.0_Unported_Licens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1"/>
  <sheetViews>
    <sheetView tabSelected="1" zoomScale="85" zoomScaleNormal="85" workbookViewId="0" topLeftCell="A1">
      <selection activeCell="T5" sqref="T5"/>
    </sheetView>
  </sheetViews>
  <sheetFormatPr defaultColWidth="9.140625" defaultRowHeight="12.75"/>
  <cols>
    <col min="2" max="2" width="10.140625" style="0" customWidth="1"/>
    <col min="6" max="6" width="12.57421875" style="0" customWidth="1"/>
    <col min="7" max="7" width="10.00390625" style="0" customWidth="1"/>
    <col min="8" max="8" width="4.140625" style="0" customWidth="1"/>
    <col min="9" max="9" width="10.57421875" style="0" customWidth="1"/>
    <col min="10" max="10" width="12.00390625" style="0" customWidth="1"/>
    <col min="11" max="12" width="10.00390625" style="0" customWidth="1"/>
    <col min="13" max="14" width="9.28125" style="0" customWidth="1"/>
    <col min="15" max="15" width="10.7109375" style="0" customWidth="1"/>
    <col min="16" max="16" width="5.7109375" style="0" customWidth="1"/>
    <col min="17" max="17" width="9.8515625" style="14" customWidth="1"/>
    <col min="18" max="18" width="9.8515625" style="4" customWidth="1"/>
    <col min="19" max="19" width="9.8515625" style="0" customWidth="1"/>
    <col min="20" max="20" width="11.00390625" style="0" customWidth="1"/>
    <col min="21" max="21" width="9.8515625" style="0" customWidth="1"/>
    <col min="22" max="22" width="5.28125" style="0" customWidth="1"/>
    <col min="23" max="23" width="27.28125" style="14" hidden="1" customWidth="1"/>
    <col min="24" max="24" width="32.28125" style="1" customWidth="1"/>
  </cols>
  <sheetData>
    <row r="1" ht="20.25">
      <c r="B1" s="53" t="s">
        <v>28</v>
      </c>
    </row>
    <row r="2" ht="12.75">
      <c r="B2" s="54" t="s">
        <v>27</v>
      </c>
    </row>
    <row r="3" ht="12.75">
      <c r="B3" s="54" t="s">
        <v>26</v>
      </c>
    </row>
    <row r="4" ht="12.75">
      <c r="B4" s="57" t="s">
        <v>29</v>
      </c>
    </row>
    <row r="5" ht="13.5" thickBot="1">
      <c r="B5" s="58"/>
    </row>
    <row r="6" spans="2:3" ht="12.75">
      <c r="B6" s="39" t="s">
        <v>24</v>
      </c>
      <c r="C6" s="40"/>
    </row>
    <row r="7" spans="2:22" ht="12.75" customHeight="1">
      <c r="B7" s="41"/>
      <c r="C7" s="42"/>
      <c r="V7" s="29"/>
    </row>
    <row r="8" spans="2:22" ht="12.75" customHeight="1">
      <c r="B8" s="49" t="s">
        <v>21</v>
      </c>
      <c r="C8" s="50"/>
      <c r="V8" s="29"/>
    </row>
    <row r="9" spans="2:22" ht="12.75" customHeight="1">
      <c r="B9" s="43" t="s">
        <v>22</v>
      </c>
      <c r="C9" s="44"/>
      <c r="V9" s="29"/>
    </row>
    <row r="10" spans="2:22" ht="12.75" customHeight="1" thickBot="1">
      <c r="B10" s="45" t="s">
        <v>23</v>
      </c>
      <c r="C10" s="46"/>
      <c r="V10" s="29"/>
    </row>
    <row r="11" spans="2:22" ht="12.75" customHeight="1">
      <c r="B11" s="55"/>
      <c r="C11" s="56"/>
      <c r="V11" s="29"/>
    </row>
    <row r="12" spans="5:24" ht="14.25" customHeight="1">
      <c r="E12" s="8"/>
      <c r="F12" s="8"/>
      <c r="G12" s="8"/>
      <c r="H12" s="22" t="s">
        <v>7</v>
      </c>
      <c r="I12" s="22"/>
      <c r="J12" s="22"/>
      <c r="K12" s="22"/>
      <c r="L12" s="25"/>
      <c r="M12" s="26"/>
      <c r="N12" s="26"/>
      <c r="O12" s="25"/>
      <c r="Q12" s="59" t="s">
        <v>18</v>
      </c>
      <c r="R12" s="59"/>
      <c r="S12" s="59"/>
      <c r="T12" s="59"/>
      <c r="U12" s="59"/>
      <c r="W12" s="35" t="s">
        <v>19</v>
      </c>
      <c r="X12" s="19" t="s">
        <v>19</v>
      </c>
    </row>
    <row r="13" spans="2:24" s="2" customFormat="1" ht="55.5" customHeight="1">
      <c r="B13" s="6" t="s">
        <v>0</v>
      </c>
      <c r="C13" s="5" t="s">
        <v>1</v>
      </c>
      <c r="D13" s="5" t="s">
        <v>2</v>
      </c>
      <c r="E13" s="18" t="s">
        <v>3</v>
      </c>
      <c r="F13" s="10" t="s">
        <v>8</v>
      </c>
      <c r="G13" s="10" t="s">
        <v>9</v>
      </c>
      <c r="H13" s="23"/>
      <c r="I13" s="6" t="s">
        <v>0</v>
      </c>
      <c r="J13" s="10" t="s">
        <v>25</v>
      </c>
      <c r="K13" s="10" t="s">
        <v>20</v>
      </c>
      <c r="L13" s="10" t="s">
        <v>12</v>
      </c>
      <c r="M13" s="10" t="s">
        <v>10</v>
      </c>
      <c r="N13" s="10" t="s">
        <v>14</v>
      </c>
      <c r="O13" s="10" t="s">
        <v>11</v>
      </c>
      <c r="Q13" s="33" t="s">
        <v>7</v>
      </c>
      <c r="R13" s="33" t="s">
        <v>13</v>
      </c>
      <c r="S13" s="33" t="s">
        <v>16</v>
      </c>
      <c r="T13" s="33" t="s">
        <v>15</v>
      </c>
      <c r="U13" s="33" t="s">
        <v>17</v>
      </c>
      <c r="V13" s="33"/>
      <c r="W13" s="36"/>
      <c r="X13" s="3"/>
    </row>
    <row r="14" spans="2:24" ht="12.75" customHeight="1">
      <c r="B14" t="s">
        <v>4</v>
      </c>
      <c r="C14" s="48">
        <v>7</v>
      </c>
      <c r="D14" s="48">
        <v>19</v>
      </c>
      <c r="E14" s="7">
        <f>D14-C14</f>
        <v>12</v>
      </c>
      <c r="F14" s="51">
        <v>10</v>
      </c>
      <c r="G14" s="20">
        <f>10*LOG(F14)</f>
        <v>10</v>
      </c>
      <c r="H14" s="24"/>
      <c r="I14" t="s">
        <v>4</v>
      </c>
      <c r="J14" s="51">
        <v>1.5</v>
      </c>
      <c r="K14" s="52">
        <v>0</v>
      </c>
      <c r="L14" s="20">
        <f>G$14+J14+K14</f>
        <v>11.5</v>
      </c>
      <c r="M14" s="21">
        <f>E$14*10^(L14/10)</f>
        <v>169.50450535473053</v>
      </c>
      <c r="N14" s="20">
        <f>SUM(E14:E16)</f>
        <v>24</v>
      </c>
      <c r="O14" s="20">
        <f>10*LOG(SUM(M14:M16)/N14)</f>
        <v>11.472052066015333</v>
      </c>
      <c r="Q14" s="38">
        <f>$O14-$O$14</f>
        <v>0</v>
      </c>
      <c r="R14" s="38">
        <f>$O14-$O$22</f>
        <v>9.972052066015333</v>
      </c>
      <c r="S14" s="38">
        <f>$O14-$O$30</f>
        <v>11.472052066015333</v>
      </c>
      <c r="T14" s="38">
        <f>$O14-$O$38</f>
        <v>2.127067553579657</v>
      </c>
      <c r="U14" s="38">
        <f>$O14-$O$46</f>
        <v>3.8753736191190287</v>
      </c>
      <c r="V14" s="34"/>
      <c r="W14" s="37" t="str">
        <f>CONCATENATE($H12," = ",Q$13," + ",TEXT(Q14,"0.0")," dB")</f>
        <v>Lden = Lden + 0.0 dB</v>
      </c>
      <c r="X14" s="47" t="str">
        <f aca="true" t="shared" si="0" ref="X14:X50">SUBSTITUTE(W14,"+ -","- ")</f>
        <v>Lden = Lden + 0.0 dB</v>
      </c>
    </row>
    <row r="15" spans="2:24" ht="12.75" customHeight="1">
      <c r="B15" t="s">
        <v>5</v>
      </c>
      <c r="C15" s="7">
        <f>D14</f>
        <v>19</v>
      </c>
      <c r="D15" s="48">
        <v>22</v>
      </c>
      <c r="E15" s="7">
        <f>D15-C15</f>
        <v>3</v>
      </c>
      <c r="F15" s="51">
        <v>3</v>
      </c>
      <c r="G15" s="20">
        <f>10*LOG(F15)</f>
        <v>4.771212547196624</v>
      </c>
      <c r="H15" s="24"/>
      <c r="I15" t="s">
        <v>5</v>
      </c>
      <c r="K15" s="52">
        <v>5</v>
      </c>
      <c r="L15" s="20">
        <f>G$15+J14+K15</f>
        <v>11.271212547196624</v>
      </c>
      <c r="M15" s="21">
        <f>E$15*10^(L15/10)</f>
        <v>40.201523293586696</v>
      </c>
      <c r="N15" s="10"/>
      <c r="O15" s="10"/>
      <c r="R15" s="2"/>
      <c r="S15" s="4"/>
      <c r="W15" s="37" t="str">
        <f>CONCATENATE($H12," = ",R$13," + ",TEXT(R14,"0.0")," dB")</f>
        <v>Lden = Lnight + 10.0 dB</v>
      </c>
      <c r="X15" s="47" t="str">
        <f t="shared" si="0"/>
        <v>Lden = Lnight + 10.0 dB</v>
      </c>
    </row>
    <row r="16" spans="2:24" ht="12.75" customHeight="1">
      <c r="B16" t="s">
        <v>6</v>
      </c>
      <c r="C16" s="7">
        <f>D15</f>
        <v>22</v>
      </c>
      <c r="D16" s="7">
        <f>C14</f>
        <v>7</v>
      </c>
      <c r="E16" s="7">
        <f>D16-C16+24</f>
        <v>9</v>
      </c>
      <c r="F16" s="51">
        <v>1</v>
      </c>
      <c r="G16" s="20">
        <f>10*LOG(F16)</f>
        <v>0</v>
      </c>
      <c r="H16" s="24"/>
      <c r="I16" t="s">
        <v>6</v>
      </c>
      <c r="K16" s="52">
        <v>10</v>
      </c>
      <c r="L16" s="20">
        <f>G$16+J14+K16</f>
        <v>11.5</v>
      </c>
      <c r="M16" s="21">
        <f>E$16*10^(L16/10)</f>
        <v>127.12837901604789</v>
      </c>
      <c r="N16" s="10"/>
      <c r="O16" s="10"/>
      <c r="S16" s="15"/>
      <c r="T16" s="15"/>
      <c r="W16" s="37" t="str">
        <f>CONCATENATE($H12," = ",S$13," + ",TEXT(S14,"0.0")," dB")</f>
        <v>Lden = LAeq,22-07 + 11.5 dB</v>
      </c>
      <c r="X16" s="47" t="str">
        <f t="shared" si="0"/>
        <v>Lden = LAeq,22-07 + 11.5 dB</v>
      </c>
    </row>
    <row r="17" spans="5:24" ht="12.75" customHeight="1">
      <c r="E17" s="8"/>
      <c r="R17" s="17"/>
      <c r="W17" s="37" t="str">
        <f>CONCATENATE($H12," = ",T$13," + ",TEXT(T14,"0.0")," dB")</f>
        <v>Lden = LAeq,07-22 + 2.1 dB</v>
      </c>
      <c r="X17" s="47" t="str">
        <f t="shared" si="0"/>
        <v>Lden = LAeq,07-22 + 2.1 dB</v>
      </c>
    </row>
    <row r="18" spans="5:24" ht="12.75" customHeight="1">
      <c r="E18" s="8"/>
      <c r="R18" s="17"/>
      <c r="W18" s="37" t="str">
        <f>CONCATENATE($H12," = ",U$13," + ",TEXT(U14,"0.0")," dB")</f>
        <v>Lden = LAeq,24h + 3.9 dB</v>
      </c>
      <c r="X18" s="47" t="str">
        <f t="shared" si="0"/>
        <v>Lden = LAeq,24h + 3.9 dB</v>
      </c>
    </row>
    <row r="19" spans="5:24" ht="12.75" customHeight="1">
      <c r="E19" s="8"/>
      <c r="R19" s="17"/>
      <c r="T19" s="2"/>
      <c r="W19" s="37"/>
      <c r="X19" s="1">
        <f t="shared" si="0"/>
      </c>
    </row>
    <row r="20" spans="5:24" ht="12.75" customHeight="1">
      <c r="E20" s="8"/>
      <c r="F20" s="8"/>
      <c r="G20" s="8"/>
      <c r="H20" s="22" t="s">
        <v>13</v>
      </c>
      <c r="I20" s="22"/>
      <c r="J20" s="22"/>
      <c r="K20" s="22"/>
      <c r="L20" s="25"/>
      <c r="M20" s="26"/>
      <c r="N20" s="26"/>
      <c r="O20" s="25"/>
      <c r="Q20" s="12"/>
      <c r="R20" s="17"/>
      <c r="X20" s="1">
        <f t="shared" si="0"/>
      </c>
    </row>
    <row r="21" spans="8:24" ht="51">
      <c r="H21" s="23"/>
      <c r="I21" s="6" t="s">
        <v>0</v>
      </c>
      <c r="J21" s="10" t="s">
        <v>25</v>
      </c>
      <c r="K21" s="10" t="s">
        <v>20</v>
      </c>
      <c r="L21" s="10" t="s">
        <v>12</v>
      </c>
      <c r="M21" s="10" t="s">
        <v>10</v>
      </c>
      <c r="N21" s="10" t="s">
        <v>14</v>
      </c>
      <c r="O21" s="10" t="s">
        <v>11</v>
      </c>
      <c r="Q21" s="33"/>
      <c r="R21" s="33"/>
      <c r="S21" s="33"/>
      <c r="T21" s="33"/>
      <c r="U21" s="33"/>
      <c r="V21" s="33"/>
      <c r="X21" s="1">
        <f t="shared" si="0"/>
      </c>
    </row>
    <row r="22" spans="8:24" ht="12.75">
      <c r="H22" s="24"/>
      <c r="I22" t="s">
        <v>4</v>
      </c>
      <c r="J22" s="51">
        <v>1.5</v>
      </c>
      <c r="K22" s="27"/>
      <c r="L22" s="27"/>
      <c r="M22" s="27"/>
      <c r="N22" s="20">
        <f>E16</f>
        <v>9</v>
      </c>
      <c r="O22" s="20">
        <f>10*LOG(SUM(M22:M24)/N22)</f>
        <v>1.5000000000000002</v>
      </c>
      <c r="Q22" s="38">
        <f>$O22-$O$14</f>
        <v>-9.972052066015333</v>
      </c>
      <c r="R22" s="38">
        <f>$O22-$O$22</f>
        <v>0</v>
      </c>
      <c r="S22" s="38">
        <f>$O22-$O$30</f>
        <v>1.5000000000000002</v>
      </c>
      <c r="T22" s="38">
        <f>$O22-$O$38</f>
        <v>-7.844984512435676</v>
      </c>
      <c r="U22" s="38">
        <f>$O22-$O$46</f>
        <v>-6.096678446896305</v>
      </c>
      <c r="V22" s="34"/>
      <c r="W22" s="37" t="str">
        <f>CONCATENATE($H20," = ",Q$13," + ",TEXT(Q22,"0.0")," dB")</f>
        <v>Lnight = Lden + -10.0 dB</v>
      </c>
      <c r="X22" s="47" t="str">
        <f t="shared" si="0"/>
        <v>Lnight = Lden - 10.0 dB</v>
      </c>
    </row>
    <row r="23" spans="8:24" ht="12.75">
      <c r="H23" s="24"/>
      <c r="I23" t="s">
        <v>5</v>
      </c>
      <c r="K23" s="27"/>
      <c r="L23" s="27"/>
      <c r="M23" s="27"/>
      <c r="N23" s="10"/>
      <c r="O23" s="10"/>
      <c r="Q23" s="2"/>
      <c r="R23" s="2"/>
      <c r="S23" s="4"/>
      <c r="W23" s="37" t="str">
        <f>CONCATENATE($H20," = ",R$13," + ",TEXT(R22,"0.0")," dB")</f>
        <v>Lnight = Lnight + 0.0 dB</v>
      </c>
      <c r="X23" s="47" t="str">
        <f t="shared" si="0"/>
        <v>Lnight = Lnight + 0.0 dB</v>
      </c>
    </row>
    <row r="24" spans="8:24" ht="12.75">
      <c r="H24" s="24"/>
      <c r="I24" t="s">
        <v>6</v>
      </c>
      <c r="K24" s="52">
        <v>0</v>
      </c>
      <c r="L24" s="20">
        <f>G$16+J22+K24</f>
        <v>1.5</v>
      </c>
      <c r="M24" s="21">
        <f>E$16*10^(L24/10)</f>
        <v>12.71283790160479</v>
      </c>
      <c r="N24" s="10"/>
      <c r="O24" s="10"/>
      <c r="Q24" s="9"/>
      <c r="R24" s="2"/>
      <c r="S24" s="15"/>
      <c r="T24" s="15"/>
      <c r="W24" s="37" t="str">
        <f>CONCATENATE($H20," = ",S$13," + ",TEXT(S22,"0.0")," dB")</f>
        <v>Lnight = LAeq,22-07 + 1.5 dB</v>
      </c>
      <c r="X24" s="47" t="str">
        <f t="shared" si="0"/>
        <v>Lnight = LAeq,22-07 + 1.5 dB</v>
      </c>
    </row>
    <row r="25" spans="17:24" ht="12.75">
      <c r="Q25" s="12"/>
      <c r="R25" s="17"/>
      <c r="S25" s="2"/>
      <c r="W25" s="37" t="str">
        <f>CONCATENATE($H20," = ",T$13," + ",TEXT(T22,"0.0")," dB")</f>
        <v>Lnight = LAeq,07-22 + -7.8 dB</v>
      </c>
      <c r="X25" s="47" t="str">
        <f t="shared" si="0"/>
        <v>Lnight = LAeq,07-22 - 7.8 dB</v>
      </c>
    </row>
    <row r="26" spans="17:24" ht="12.75">
      <c r="Q26" s="12"/>
      <c r="R26" s="17"/>
      <c r="T26" s="2"/>
      <c r="W26" s="37" t="str">
        <f>CONCATENATE($H20," = ",U$13," + ",TEXT(U22,"0.0")," dB")</f>
        <v>Lnight = LAeq,24h + -6.1 dB</v>
      </c>
      <c r="X26" s="47" t="str">
        <f t="shared" si="0"/>
        <v>Lnight = LAeq,24h - 6.1 dB</v>
      </c>
    </row>
    <row r="27" spans="17:24" ht="12.75">
      <c r="Q27" s="12"/>
      <c r="R27" s="17"/>
      <c r="T27" s="2"/>
      <c r="X27" s="1">
        <f t="shared" si="0"/>
      </c>
    </row>
    <row r="28" spans="8:24" ht="12.75">
      <c r="H28" s="22" t="s">
        <v>16</v>
      </c>
      <c r="I28" s="22"/>
      <c r="J28" s="22"/>
      <c r="K28" s="22"/>
      <c r="L28" s="25"/>
      <c r="M28" s="26"/>
      <c r="N28" s="26"/>
      <c r="O28" s="25"/>
      <c r="Q28" s="12"/>
      <c r="R28" s="17"/>
      <c r="T28" s="2"/>
      <c r="U28" s="2"/>
      <c r="V28" s="2"/>
      <c r="X28" s="1">
        <f t="shared" si="0"/>
      </c>
    </row>
    <row r="29" spans="8:24" ht="51">
      <c r="H29" s="23"/>
      <c r="I29" s="6" t="s">
        <v>0</v>
      </c>
      <c r="J29" s="10" t="s">
        <v>25</v>
      </c>
      <c r="K29" s="10" t="s">
        <v>20</v>
      </c>
      <c r="L29" s="10" t="s">
        <v>12</v>
      </c>
      <c r="M29" s="10" t="s">
        <v>10</v>
      </c>
      <c r="N29" s="10" t="s">
        <v>14</v>
      </c>
      <c r="O29" s="10" t="s">
        <v>11</v>
      </c>
      <c r="Q29" s="12"/>
      <c r="R29" s="17"/>
      <c r="X29" s="1">
        <f t="shared" si="0"/>
      </c>
    </row>
    <row r="30" spans="8:24" ht="12.75">
      <c r="H30" s="24"/>
      <c r="I30" t="s">
        <v>4</v>
      </c>
      <c r="J30" s="52">
        <v>0</v>
      </c>
      <c r="K30" s="27"/>
      <c r="L30" s="27"/>
      <c r="M30" s="27"/>
      <c r="N30" s="20">
        <f>E16</f>
        <v>9</v>
      </c>
      <c r="O30" s="20">
        <f>10*LOG(SUM(M30:M32)/N30)</f>
        <v>0</v>
      </c>
      <c r="Q30" s="38">
        <f>$O30-$O$14</f>
        <v>-11.472052066015333</v>
      </c>
      <c r="R30" s="38">
        <f>$O30-$O$22</f>
        <v>-1.5000000000000002</v>
      </c>
      <c r="S30" s="38">
        <f>$O30-$O$30</f>
        <v>0</v>
      </c>
      <c r="T30" s="38">
        <f>$O30-$O$38</f>
        <v>-9.344984512435676</v>
      </c>
      <c r="U30" s="38">
        <f>$O30-$O$46</f>
        <v>-7.596678446896305</v>
      </c>
      <c r="V30" s="34"/>
      <c r="W30" s="37" t="str">
        <f>CONCATENATE($H28," = ",Q$13," + ",TEXT(Q30,"0.0")," dB")</f>
        <v>LAeq,22-07 = Lden + -11.5 dB</v>
      </c>
      <c r="X30" s="47" t="str">
        <f t="shared" si="0"/>
        <v>LAeq,22-07 = Lden - 11.5 dB</v>
      </c>
    </row>
    <row r="31" spans="8:24" ht="12.75">
      <c r="H31" s="24"/>
      <c r="I31" t="s">
        <v>5</v>
      </c>
      <c r="K31" s="27"/>
      <c r="L31" s="27"/>
      <c r="M31" s="27"/>
      <c r="N31" s="10"/>
      <c r="O31" s="10"/>
      <c r="Q31" s="12"/>
      <c r="R31" s="17"/>
      <c r="W31" s="37" t="str">
        <f>CONCATENATE($H28," = ",R$13," + ",TEXT(R30,"0.0")," dB")</f>
        <v>LAeq,22-07 = Lnight + -1.5 dB</v>
      </c>
      <c r="X31" s="47" t="str">
        <f t="shared" si="0"/>
        <v>LAeq,22-07 = Lnight - 1.5 dB</v>
      </c>
    </row>
    <row r="32" spans="8:24" ht="12.75">
      <c r="H32" s="24"/>
      <c r="I32" t="s">
        <v>6</v>
      </c>
      <c r="K32" s="52">
        <v>0</v>
      </c>
      <c r="L32" s="20">
        <f>G$16+J30+K32</f>
        <v>0</v>
      </c>
      <c r="M32" s="21">
        <f>E$16*10^(L32/10)</f>
        <v>9</v>
      </c>
      <c r="N32" s="10"/>
      <c r="O32" s="10"/>
      <c r="Q32" s="13"/>
      <c r="R32" s="17"/>
      <c r="S32" s="16"/>
      <c r="T32" s="15"/>
      <c r="W32" s="37" t="str">
        <f>CONCATENATE($H28," = ",S$13," + ",TEXT(S30,"0.0")," dB")</f>
        <v>LAeq,22-07 = LAeq,22-07 + 0.0 dB</v>
      </c>
      <c r="X32" s="47" t="str">
        <f t="shared" si="0"/>
        <v>LAeq,22-07 = LAeq,22-07 + 0.0 dB</v>
      </c>
    </row>
    <row r="33" spans="17:24" ht="12.75">
      <c r="Q33" s="12"/>
      <c r="R33" s="17"/>
      <c r="W33" s="37" t="str">
        <f>CONCATENATE($H28," = ",T$13," + ",TEXT(T30,"0.0")," dB")</f>
        <v>LAeq,22-07 = LAeq,07-22 + -9.3 dB</v>
      </c>
      <c r="X33" s="47" t="str">
        <f t="shared" si="0"/>
        <v>LAeq,22-07 = LAeq,07-22 - 9.3 dB</v>
      </c>
    </row>
    <row r="34" spans="17:24" ht="12.75">
      <c r="Q34" s="12"/>
      <c r="R34" s="17"/>
      <c r="W34" s="37" t="str">
        <f>CONCATENATE($H28," = ",U$13," + ",TEXT(U30,"0.0")," dB")</f>
        <v>LAeq,22-07 = LAeq,24h + -7.6 dB</v>
      </c>
      <c r="X34" s="47" t="str">
        <f t="shared" si="0"/>
        <v>LAeq,22-07 = LAeq,24h - 7.6 dB</v>
      </c>
    </row>
    <row r="35" spans="17:24" ht="12.75">
      <c r="Q35" s="12"/>
      <c r="R35" s="17"/>
      <c r="X35" s="1">
        <f t="shared" si="0"/>
      </c>
    </row>
    <row r="36" spans="8:24" ht="12.75">
      <c r="H36" s="22" t="s">
        <v>15</v>
      </c>
      <c r="I36" s="22"/>
      <c r="J36" s="22"/>
      <c r="K36" s="22"/>
      <c r="L36" s="25"/>
      <c r="M36" s="26"/>
      <c r="N36" s="26"/>
      <c r="O36" s="25"/>
      <c r="Q36" s="12"/>
      <c r="R36" s="17"/>
      <c r="X36" s="1">
        <f t="shared" si="0"/>
      </c>
    </row>
    <row r="37" spans="8:24" ht="51">
      <c r="H37" s="23"/>
      <c r="I37" s="6" t="s">
        <v>0</v>
      </c>
      <c r="J37" s="10" t="s">
        <v>25</v>
      </c>
      <c r="K37" s="10" t="s">
        <v>20</v>
      </c>
      <c r="L37" s="10" t="s">
        <v>12</v>
      </c>
      <c r="M37" s="10" t="s">
        <v>10</v>
      </c>
      <c r="N37" s="10" t="s">
        <v>14</v>
      </c>
      <c r="O37" s="10" t="s">
        <v>11</v>
      </c>
      <c r="R37" s="17"/>
      <c r="X37" s="1">
        <f t="shared" si="0"/>
      </c>
    </row>
    <row r="38" spans="8:24" ht="12.75">
      <c r="H38" s="24"/>
      <c r="I38" t="s">
        <v>4</v>
      </c>
      <c r="J38" s="52">
        <v>0</v>
      </c>
      <c r="K38" s="52">
        <v>0</v>
      </c>
      <c r="L38" s="20">
        <f>G$14+J38+K38</f>
        <v>10</v>
      </c>
      <c r="M38" s="21">
        <f>E$14*10^(L38/10)</f>
        <v>120</v>
      </c>
      <c r="N38" s="20">
        <f>SUM(E14:E15)</f>
        <v>15</v>
      </c>
      <c r="O38" s="20">
        <f>10*LOG(SUM(M38:M40)/N38)</f>
        <v>9.344984512435676</v>
      </c>
      <c r="Q38" s="38">
        <f>$O38-$O$14</f>
        <v>-2.127067553579657</v>
      </c>
      <c r="R38" s="38">
        <f>$O38-$O$22</f>
        <v>7.844984512435676</v>
      </c>
      <c r="S38" s="38">
        <f>$O38-$O$30</f>
        <v>9.344984512435676</v>
      </c>
      <c r="T38" s="38">
        <f>$O38-$O$38</f>
        <v>0</v>
      </c>
      <c r="U38" s="38">
        <f>$O38-$O$46</f>
        <v>1.7483060655393716</v>
      </c>
      <c r="V38" s="34"/>
      <c r="W38" s="37" t="str">
        <f>CONCATENATE($H36," = ",Q$13," + ",TEXT(Q38,"0.0")," dB")</f>
        <v>LAeq,07-22 = Lden + -2.1 dB</v>
      </c>
      <c r="X38" s="47" t="str">
        <f t="shared" si="0"/>
        <v>LAeq,07-22 = Lden - 2.1 dB</v>
      </c>
    </row>
    <row r="39" spans="8:24" ht="12.75">
      <c r="H39" s="24"/>
      <c r="I39" t="s">
        <v>5</v>
      </c>
      <c r="K39" s="52">
        <v>0</v>
      </c>
      <c r="L39" s="20">
        <f>G$15+J38+K39</f>
        <v>4.771212547196624</v>
      </c>
      <c r="M39" s="21">
        <f>E$15*10^(L39/10)</f>
        <v>9.000000000000002</v>
      </c>
      <c r="N39" s="10"/>
      <c r="O39" s="10"/>
      <c r="Q39" s="12"/>
      <c r="R39" s="17"/>
      <c r="T39" s="14"/>
      <c r="W39" s="37" t="str">
        <f>CONCATENATE($H36," = ",R$13," + ",TEXT(R38,"0.0")," dB")</f>
        <v>LAeq,07-22 = Lnight + 7.8 dB</v>
      </c>
      <c r="X39" s="47" t="str">
        <f t="shared" si="0"/>
        <v>LAeq,07-22 = Lnight + 7.8 dB</v>
      </c>
    </row>
    <row r="40" spans="8:24" ht="12.75">
      <c r="H40" s="24"/>
      <c r="I40" t="s">
        <v>6</v>
      </c>
      <c r="K40" s="27"/>
      <c r="L40" s="27"/>
      <c r="M40" s="27"/>
      <c r="N40" s="10"/>
      <c r="O40" s="10"/>
      <c r="Q40" s="13"/>
      <c r="R40" s="17"/>
      <c r="S40" s="15"/>
      <c r="T40" s="16"/>
      <c r="W40" s="37" t="str">
        <f>CONCATENATE($H36," = ",S$13," + ",TEXT(S38,"0.0")," dB")</f>
        <v>LAeq,07-22 = LAeq,22-07 + 9.3 dB</v>
      </c>
      <c r="X40" s="47" t="str">
        <f t="shared" si="0"/>
        <v>LAeq,07-22 = LAeq,22-07 + 9.3 dB</v>
      </c>
    </row>
    <row r="41" spans="17:24" ht="12.75">
      <c r="Q41" s="13"/>
      <c r="R41" s="17"/>
      <c r="W41" s="37" t="str">
        <f>CONCATENATE($H36," = ",T$13," + ",TEXT(T38,"0.0")," dB")</f>
        <v>LAeq,07-22 = LAeq,07-22 + 0.0 dB</v>
      </c>
      <c r="X41" s="47" t="str">
        <f t="shared" si="0"/>
        <v>LAeq,07-22 = LAeq,07-22 + 0.0 dB</v>
      </c>
    </row>
    <row r="42" spans="17:24" ht="12.75">
      <c r="Q42" s="13"/>
      <c r="R42" s="17"/>
      <c r="W42" s="37" t="str">
        <f>CONCATENATE($H36," = ",U$13," + ",TEXT(U38,"0.0")," dB")</f>
        <v>LAeq,07-22 = LAeq,24h + 1.7 dB</v>
      </c>
      <c r="X42" s="47" t="str">
        <f t="shared" si="0"/>
        <v>LAeq,07-22 = LAeq,24h + 1.7 dB</v>
      </c>
    </row>
    <row r="43" spans="17:24" ht="12.75">
      <c r="Q43" s="13"/>
      <c r="R43" s="17"/>
      <c r="X43" s="1">
        <f t="shared" si="0"/>
      </c>
    </row>
    <row r="44" spans="8:24" ht="12.75">
      <c r="H44" s="22" t="s">
        <v>17</v>
      </c>
      <c r="I44" s="22"/>
      <c r="J44" s="22"/>
      <c r="K44" s="22"/>
      <c r="L44" s="25"/>
      <c r="M44" s="26"/>
      <c r="N44" s="26"/>
      <c r="O44" s="25"/>
      <c r="Q44" s="12"/>
      <c r="R44" s="17"/>
      <c r="X44" s="1">
        <f t="shared" si="0"/>
      </c>
    </row>
    <row r="45" spans="8:24" ht="51">
      <c r="H45" s="23"/>
      <c r="I45" s="6" t="s">
        <v>0</v>
      </c>
      <c r="J45" s="10" t="s">
        <v>25</v>
      </c>
      <c r="K45" s="10" t="s">
        <v>20</v>
      </c>
      <c r="L45" s="10" t="s">
        <v>12</v>
      </c>
      <c r="M45" s="10" t="s">
        <v>10</v>
      </c>
      <c r="N45" s="10" t="s">
        <v>14</v>
      </c>
      <c r="O45" s="10" t="s">
        <v>11</v>
      </c>
      <c r="Q45" s="11"/>
      <c r="R45" s="17"/>
      <c r="X45" s="1">
        <f t="shared" si="0"/>
      </c>
    </row>
    <row r="46" spans="8:24" ht="12.75">
      <c r="H46" s="24"/>
      <c r="I46" t="s">
        <v>4</v>
      </c>
      <c r="J46" s="52">
        <v>0</v>
      </c>
      <c r="K46" s="52">
        <v>0</v>
      </c>
      <c r="L46" s="20">
        <f>G$14+J46+K46</f>
        <v>10</v>
      </c>
      <c r="M46" s="21">
        <f>E$14*10^(L46/10)</f>
        <v>120</v>
      </c>
      <c r="N46" s="20">
        <f>SUM(E14:E16)</f>
        <v>24</v>
      </c>
      <c r="O46" s="20">
        <f>10*LOG(SUM(M46:M48)/N46)</f>
        <v>7.596678446896305</v>
      </c>
      <c r="Q46" s="38">
        <f>$O46-$O$14</f>
        <v>-3.8753736191190287</v>
      </c>
      <c r="R46" s="38">
        <f>$O46-$O$22</f>
        <v>6.096678446896305</v>
      </c>
      <c r="S46" s="38">
        <f>$O46-$O$30</f>
        <v>7.596678446896305</v>
      </c>
      <c r="T46" s="38">
        <f>$O46-$O$38</f>
        <v>-1.7483060655393716</v>
      </c>
      <c r="U46" s="38">
        <f>$O46-$O$46</f>
        <v>0</v>
      </c>
      <c r="V46" s="34"/>
      <c r="W46" s="37" t="str">
        <f>CONCATENATE($H44," = ",Q$13," + ",TEXT(Q46,"0.0")," dB")</f>
        <v>LAeq,24h = Lden + -3.9 dB</v>
      </c>
      <c r="X46" s="47" t="str">
        <f t="shared" si="0"/>
        <v>LAeq,24h = Lden - 3.9 dB</v>
      </c>
    </row>
    <row r="47" spans="8:24" ht="12.75">
      <c r="H47" s="24"/>
      <c r="I47" t="s">
        <v>5</v>
      </c>
      <c r="K47" s="52">
        <v>0</v>
      </c>
      <c r="L47" s="20">
        <f>G$15+J46+K47</f>
        <v>4.771212547196624</v>
      </c>
      <c r="M47" s="21">
        <f>E$15*10^(L47/10)</f>
        <v>9.000000000000002</v>
      </c>
      <c r="N47" s="10"/>
      <c r="O47" s="10"/>
      <c r="Q47" s="12"/>
      <c r="W47" s="37" t="str">
        <f>CONCATENATE($H44," = ",R$13," + ",TEXT(R46,"0.0")," dB")</f>
        <v>LAeq,24h = Lnight + 6.1 dB</v>
      </c>
      <c r="X47" s="47" t="str">
        <f t="shared" si="0"/>
        <v>LAeq,24h = Lnight + 6.1 dB</v>
      </c>
    </row>
    <row r="48" spans="8:24" ht="12.75">
      <c r="H48" s="24"/>
      <c r="I48" t="s">
        <v>6</v>
      </c>
      <c r="K48" s="52">
        <v>0</v>
      </c>
      <c r="L48" s="20">
        <f>G$16+J46+K48</f>
        <v>0</v>
      </c>
      <c r="M48" s="21">
        <f>E$16*10^(L48/10)</f>
        <v>9</v>
      </c>
      <c r="N48" s="10"/>
      <c r="O48" s="10"/>
      <c r="Q48" s="12"/>
      <c r="W48" s="37" t="str">
        <f>CONCATENATE($H44," = ",S$13," + ",TEXT(S46,"0.0")," dB")</f>
        <v>LAeq,24h = LAeq,22-07 + 7.6 dB</v>
      </c>
      <c r="X48" s="47" t="str">
        <f t="shared" si="0"/>
        <v>LAeq,24h = LAeq,22-07 + 7.6 dB</v>
      </c>
    </row>
    <row r="49" spans="17:24" ht="12.75">
      <c r="Q49" s="12"/>
      <c r="W49" s="37" t="str">
        <f>CONCATENATE($H44," = ",T$13," + ",TEXT(T46,"0.0")," dB")</f>
        <v>LAeq,24h = LAeq,07-22 + -1.7 dB</v>
      </c>
      <c r="X49" s="47" t="str">
        <f t="shared" si="0"/>
        <v>LAeq,24h = LAeq,07-22 - 1.7 dB</v>
      </c>
    </row>
    <row r="50" spans="23:24" ht="12.75">
      <c r="W50" s="37" t="str">
        <f>CONCATENATE($H44," = ",U$13," + ",TEXT(U46,"0.0")," dB")</f>
        <v>LAeq,24h = LAeq,24h + 0.0 dB</v>
      </c>
      <c r="X50" s="47" t="str">
        <f t="shared" si="0"/>
        <v>LAeq,24h = LAeq,24h + 0.0 dB</v>
      </c>
    </row>
    <row r="51" spans="13:23" ht="12.75">
      <c r="M51" s="28"/>
      <c r="N51" s="28"/>
      <c r="O51" s="28"/>
      <c r="Q51" s="28"/>
      <c r="W51" s="31"/>
    </row>
    <row r="52" spans="13:23" ht="12.75">
      <c r="M52" s="29"/>
      <c r="N52" s="29"/>
      <c r="O52" s="30"/>
      <c r="Q52" s="31"/>
      <c r="W52" s="31"/>
    </row>
    <row r="53" spans="13:23" ht="12.75">
      <c r="M53" s="29"/>
      <c r="N53" s="29"/>
      <c r="O53" s="32"/>
      <c r="Q53" s="31"/>
      <c r="W53" s="31"/>
    </row>
    <row r="54" spans="13:23" ht="12.75">
      <c r="M54" s="29"/>
      <c r="N54" s="29"/>
      <c r="O54" s="32"/>
      <c r="Q54" s="31"/>
      <c r="W54" s="31"/>
    </row>
    <row r="55" spans="13:23" ht="12.75">
      <c r="M55" s="29"/>
      <c r="N55" s="29"/>
      <c r="O55" s="32"/>
      <c r="Q55" s="31"/>
      <c r="W55" s="31"/>
    </row>
    <row r="56" spans="13:23" ht="12.75">
      <c r="M56" s="29"/>
      <c r="N56" s="29"/>
      <c r="O56" s="29"/>
      <c r="Q56" s="31"/>
      <c r="W56" s="31"/>
    </row>
    <row r="57" spans="13:23" ht="12.75">
      <c r="M57" s="29"/>
      <c r="N57" s="29"/>
      <c r="O57" s="29"/>
      <c r="Q57" s="31"/>
      <c r="W57" s="31"/>
    </row>
    <row r="58" spans="13:23" ht="12.75">
      <c r="M58" s="29"/>
      <c r="N58" s="29"/>
      <c r="O58" s="30"/>
      <c r="Q58" s="31"/>
      <c r="W58" s="31"/>
    </row>
    <row r="59" spans="13:23" ht="12.75">
      <c r="M59" s="29"/>
      <c r="N59" s="29"/>
      <c r="O59" s="32"/>
      <c r="Q59" s="31"/>
      <c r="W59" s="31"/>
    </row>
    <row r="60" spans="13:23" ht="12.75">
      <c r="M60" s="29"/>
      <c r="N60" s="29"/>
      <c r="O60" s="32"/>
      <c r="Q60" s="31"/>
      <c r="W60" s="31"/>
    </row>
    <row r="61" spans="13:17" ht="12.75">
      <c r="M61" s="29"/>
      <c r="N61" s="29"/>
      <c r="O61" s="32"/>
      <c r="Q61" s="31"/>
    </row>
  </sheetData>
  <mergeCells count="1">
    <mergeCell ref="Q12:U12"/>
  </mergeCells>
  <hyperlinks>
    <hyperlink ref="B4" r:id="rId1" display="http://en.opasnet.org/w/opasnet:Text_of_Creative_Commons_Attribution-ShareAlike_3.0_Unported_License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THL &amp; UEF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Erkki Kuusisto</dc:creator>
  <cp:keywords/>
  <dc:description/>
  <cp:lastModifiedBy>Erkki Kuusisto</cp:lastModifiedBy>
  <dcterms:created xsi:type="dcterms:W3CDTF">2009-02-13T09:10:56Z</dcterms:created>
  <dcterms:modified xsi:type="dcterms:W3CDTF">2011-03-25T21:34:07Z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