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35" windowHeight="12120" activeTab="0"/>
  </bookViews>
  <sheets>
    <sheet name="Instructions" sheetId="1" r:id="rId1"/>
    <sheet name="MeHg risk due to FISH intake" sheetId="2" r:id="rId2"/>
    <sheet name="Due to TOTAL mercury intake" sheetId="3" r:id="rId3"/>
  </sheets>
  <definedNames/>
  <calcPr fullCalcOnLoad="1"/>
</workbook>
</file>

<file path=xl/comments2.xml><?xml version="1.0" encoding="utf-8"?>
<comments xmlns="http://schemas.openxmlformats.org/spreadsheetml/2006/main">
  <authors>
    <author>olex</author>
  </authors>
  <commentList>
    <comment ref="B51" authorId="0">
      <text>
        <r>
          <rPr>
            <b/>
            <sz val="8"/>
            <rFont val="Tahoma"/>
            <family val="0"/>
          </rPr>
          <t xml:space="preserve">Olli Leino
</t>
        </r>
        <r>
          <rPr>
            <sz val="8"/>
            <rFont val="Tahoma"/>
            <family val="2"/>
          </rPr>
          <t>Although 72% of the MeHg intake is due to fish consumption, 90% of the actual adverse health effects (MMR cases) are attributable to fish consumption.</t>
        </r>
      </text>
    </comment>
  </commentList>
</comments>
</file>

<file path=xl/comments3.xml><?xml version="1.0" encoding="utf-8"?>
<comments xmlns="http://schemas.openxmlformats.org/spreadsheetml/2006/main">
  <authors>
    <author>olex</author>
  </authors>
  <commentList>
    <comment ref="A17" authorId="0">
      <text>
        <r>
          <rPr>
            <b/>
            <sz val="8"/>
            <rFont val="Tahoma"/>
            <family val="0"/>
          </rPr>
          <t>Ihminen altistuu elohopealle ensisijaisesti ravinnon kautta. Suomalaisten keskimääräinen
elohopean saanti on noin 6,7 ug/d. Pääosa elohopeasta, 4,8 ug/d, saadaan kalasta. 
=&gt; 72 % is due to fish consumption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<sst xmlns="http://schemas.openxmlformats.org/spreadsheetml/2006/main" count="58" uniqueCount="37">
  <si>
    <t>SD of MeHg concentration in maternal hair</t>
  </si>
  <si>
    <t>The limit concentration</t>
  </si>
  <si>
    <r>
      <t xml:space="preserve">% over the </t>
    </r>
    <r>
      <rPr>
        <sz val="10"/>
        <color indexed="10"/>
        <rFont val="Arial"/>
        <family val="2"/>
      </rPr>
      <t>limit</t>
    </r>
    <r>
      <rPr>
        <sz val="10"/>
        <rFont val="Arial"/>
        <family val="0"/>
      </rPr>
      <t xml:space="preserve"> concentration from the population</t>
    </r>
  </si>
  <si>
    <t>11 % of the population have hair mercury levels above 2 μg/g.</t>
  </si>
  <si>
    <r>
      <t>Mean MeHg concentration (ug/g)  in maternal hair (</t>
    </r>
    <r>
      <rPr>
        <b/>
        <sz val="10"/>
        <rFont val="Arial"/>
        <family val="2"/>
      </rPr>
      <t>DUE TO FISH CONSUMPTION</t>
    </r>
    <r>
      <rPr>
        <sz val="10"/>
        <rFont val="Arial"/>
        <family val="0"/>
      </rPr>
      <t>)</t>
    </r>
  </si>
  <si>
    <t>0.2 % of the population have hair mercury levels above 4 ug/g</t>
  </si>
  <si>
    <t>Using WHO2008 (Pouling and Gibb) report, we acquire the fraction of the population shifted to Mild Mental Retardation (MMR)</t>
  </si>
  <si>
    <r>
      <t>Mean MeHg concentration (ug/g)  in maternal hair (</t>
    </r>
    <r>
      <rPr>
        <b/>
        <sz val="10"/>
        <rFont val="Arial"/>
        <family val="2"/>
      </rPr>
      <t>DUE TO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TOTAL EXPOSURE</t>
    </r>
    <r>
      <rPr>
        <sz val="10"/>
        <rFont val="Arial"/>
        <family val="0"/>
      </rPr>
      <t>)</t>
    </r>
  </si>
  <si>
    <t>From the table 2 we take  the last columns first three numbers (0.01, 0.22, and 0.34)</t>
  </si>
  <si>
    <t>corresponding to hair mercury intervals 0-2, 2-4, 4-6, respectively.</t>
  </si>
  <si>
    <t>Number of children born in Finland =</t>
  </si>
  <si>
    <t>IQ loss for 0-2 ug/g hair mercury in Finland (annual)</t>
  </si>
  <si>
    <t>IQ loss for 2-4 ug/g hair mercury in Finland (annual)</t>
  </si>
  <si>
    <t>IQ loss for 4-6 ug/g hair mercury in Finland (annual)</t>
  </si>
  <si>
    <t>0-2</t>
  </si>
  <si>
    <t>2-4</t>
  </si>
  <si>
    <t>4-6</t>
  </si>
  <si>
    <t>Range</t>
  </si>
  <si>
    <t>The output highlighted in yellow stands for:</t>
  </si>
  <si>
    <t>Approximately</t>
  </si>
  <si>
    <t>of the human MeHg intake</t>
  </si>
  <si>
    <t>is due to fish consumption</t>
  </si>
  <si>
    <t>0.0002% of the population have hair mercury levels above 6ug/g</t>
  </si>
  <si>
    <r>
      <t>Mean MeHg concentration (ug/g)  in maternal hair (</t>
    </r>
    <r>
      <rPr>
        <b/>
        <sz val="10"/>
        <rFont val="Arial"/>
        <family val="2"/>
      </rPr>
      <t>DUE TO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FISH EXPOSURE</t>
    </r>
    <r>
      <rPr>
        <sz val="10"/>
        <rFont val="Arial"/>
        <family val="0"/>
      </rPr>
      <t>)</t>
    </r>
  </si>
  <si>
    <t>MMR cases (fish MeHg intake/total MeHg intake) =</t>
  </si>
  <si>
    <r>
      <t xml:space="preserve">TOTAL MMR CASES IN FINLAND DUE TO </t>
    </r>
    <r>
      <rPr>
        <b/>
        <i/>
        <sz val="10"/>
        <rFont val="Arial"/>
        <family val="2"/>
      </rPr>
      <t>FISH EXPOSURE</t>
    </r>
    <r>
      <rPr>
        <b/>
        <sz val="10"/>
        <rFont val="Arial"/>
        <family val="2"/>
      </rPr>
      <t xml:space="preserve"> MeHg EXPOSURE</t>
    </r>
  </si>
  <si>
    <r>
      <t xml:space="preserve">TOTAL MMR CASES IN FINLAND DUE TO </t>
    </r>
    <r>
      <rPr>
        <b/>
        <i/>
        <sz val="10"/>
        <rFont val="Arial"/>
        <family val="2"/>
      </rPr>
      <t>TOTAL</t>
    </r>
    <r>
      <rPr>
        <b/>
        <sz val="10"/>
        <rFont val="Arial"/>
        <family val="2"/>
      </rPr>
      <t xml:space="preserve"> MeHg EXPOSURE</t>
    </r>
  </si>
  <si>
    <t>Contribution to net effect</t>
  </si>
  <si>
    <t>This gives the needed input data, mean MeHg concentration (ug/g) in maternal hair</t>
  </si>
  <si>
    <t xml:space="preserve"> of the population have hair mercury levels above 2 μg/g.</t>
  </si>
  <si>
    <t>of the population have hair mercury levels above 4 ug/g</t>
  </si>
  <si>
    <t xml:space="preserve"> of the population have hair mercury levels above 6ug/g</t>
  </si>
  <si>
    <t>From the table 2 we take  the last column's first three numbers (0.05, 0.22, and 0.34)</t>
  </si>
  <si>
    <r>
      <t>Model for calculating the maternal hair MeHg from mercury intake is an Analytica</t>
    </r>
    <r>
      <rPr>
        <b/>
        <sz val="13"/>
        <rFont val="Arial"/>
        <family val="0"/>
      </rPr>
      <t>™</t>
    </r>
    <r>
      <rPr>
        <b/>
        <sz val="13"/>
        <rFont val="Arial"/>
        <family val="2"/>
      </rPr>
      <t xml:space="preserve"> model, Monte-Carlo simulation based on single-compartment PBPK model.</t>
    </r>
  </si>
  <si>
    <t>Yellow cells are input parameter needed for the calculation</t>
  </si>
  <si>
    <t>Blue cell is the result cell</t>
  </si>
  <si>
    <t>Instructions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</si>
</sst>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[$-409]h:mm:ss\ AM/PM"/>
    <numFmt numFmtId="172" formatCode="[$-F400]h:mm:ss\ AM/PM"/>
    <numFmt numFmtId="173" formatCode="0.000%"/>
    <numFmt numFmtId="174" formatCode="0.0%"/>
    <numFmt numFmtId="175" formatCode="0.00000000%"/>
    <numFmt numFmtId="176" formatCode="0.0000000%"/>
    <numFmt numFmtId="177" formatCode="0.000000%"/>
    <numFmt numFmtId="178" formatCode="0.00000%"/>
    <numFmt numFmtId="179" formatCode="0.0000%"/>
  </numFmts>
  <fonts count="13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2" borderId="1" xfId="0" applyNumberForma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170" fontId="0" fillId="3" borderId="0" xfId="0" applyNumberFormat="1" applyFill="1" applyBorder="1" applyAlignment="1">
      <alignment/>
    </xf>
    <xf numFmtId="0" fontId="0" fillId="0" borderId="0" xfId="0" applyBorder="1" applyAlignment="1">
      <alignment/>
    </xf>
    <xf numFmtId="9" fontId="0" fillId="2" borderId="0" xfId="0" applyNumberFormat="1" applyFill="1" applyBorder="1" applyAlignment="1">
      <alignment/>
    </xf>
    <xf numFmtId="170" fontId="0" fillId="2" borderId="5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10" fillId="0" borderId="0" xfId="0" applyFont="1" applyAlignment="1">
      <alignment/>
    </xf>
    <xf numFmtId="9" fontId="0" fillId="0" borderId="2" xfId="0" applyNumberFormat="1" applyBorder="1" applyAlignment="1">
      <alignment/>
    </xf>
    <xf numFmtId="0" fontId="0" fillId="3" borderId="0" xfId="0" applyFill="1" applyAlignment="1">
      <alignment/>
    </xf>
    <xf numFmtId="170" fontId="0" fillId="3" borderId="1" xfId="0" applyNumberFormat="1" applyFill="1" applyBorder="1" applyAlignment="1">
      <alignment/>
    </xf>
    <xf numFmtId="16" fontId="0" fillId="3" borderId="0" xfId="0" applyNumberFormat="1" applyFill="1" applyAlignment="1">
      <alignment/>
    </xf>
    <xf numFmtId="0" fontId="0" fillId="3" borderId="1" xfId="0" applyFill="1" applyBorder="1" applyAlignment="1">
      <alignment/>
    </xf>
    <xf numFmtId="0" fontId="2" fillId="3" borderId="0" xfId="0" applyFont="1" applyFill="1" applyAlignment="1">
      <alignment/>
    </xf>
    <xf numFmtId="178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3" fillId="4" borderId="0" xfId="0" applyNumberFormat="1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114300</xdr:colOff>
      <xdr:row>39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73056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1790700</xdr:colOff>
      <xdr:row>26</xdr:row>
      <xdr:rowOff>76200</xdr:rowOff>
    </xdr:from>
    <xdr:to>
      <xdr:col>2</xdr:col>
      <xdr:colOff>371475</xdr:colOff>
      <xdr:row>26</xdr:row>
      <xdr:rowOff>76200</xdr:rowOff>
    </xdr:to>
    <xdr:sp>
      <xdr:nvSpPr>
        <xdr:cNvPr id="2" name="Line 4"/>
        <xdr:cNvSpPr>
          <a:spLocks/>
        </xdr:cNvSpPr>
      </xdr:nvSpPr>
      <xdr:spPr>
        <a:xfrm flipH="1">
          <a:off x="6515100" y="4352925"/>
          <a:ext cx="1047750" cy="0"/>
        </a:xfrm>
        <a:prstGeom prst="line">
          <a:avLst/>
        </a:prstGeom>
        <a:noFill/>
        <a:ln w="5080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1790700</xdr:colOff>
      <xdr:row>27</xdr:row>
      <xdr:rowOff>66675</xdr:rowOff>
    </xdr:from>
    <xdr:to>
      <xdr:col>2</xdr:col>
      <xdr:colOff>266700</xdr:colOff>
      <xdr:row>27</xdr:row>
      <xdr:rowOff>66675</xdr:rowOff>
    </xdr:to>
    <xdr:sp>
      <xdr:nvSpPr>
        <xdr:cNvPr id="3" name="Line 7"/>
        <xdr:cNvSpPr>
          <a:spLocks/>
        </xdr:cNvSpPr>
      </xdr:nvSpPr>
      <xdr:spPr>
        <a:xfrm flipH="1">
          <a:off x="6515100" y="4505325"/>
          <a:ext cx="942975" cy="0"/>
        </a:xfrm>
        <a:prstGeom prst="line">
          <a:avLst/>
        </a:prstGeom>
        <a:noFill/>
        <a:ln w="4445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1809750</xdr:colOff>
      <xdr:row>28</xdr:row>
      <xdr:rowOff>76200</xdr:rowOff>
    </xdr:from>
    <xdr:to>
      <xdr:col>2</xdr:col>
      <xdr:colOff>200025</xdr:colOff>
      <xdr:row>28</xdr:row>
      <xdr:rowOff>76200</xdr:rowOff>
    </xdr:to>
    <xdr:sp>
      <xdr:nvSpPr>
        <xdr:cNvPr id="4" name="Line 8"/>
        <xdr:cNvSpPr>
          <a:spLocks/>
        </xdr:cNvSpPr>
      </xdr:nvSpPr>
      <xdr:spPr>
        <a:xfrm flipH="1">
          <a:off x="6534150" y="4676775"/>
          <a:ext cx="857250" cy="0"/>
        </a:xfrm>
        <a:prstGeom prst="line">
          <a:avLst/>
        </a:prstGeom>
        <a:noFill/>
        <a:ln w="4445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2</xdr:col>
      <xdr:colOff>104775</xdr:colOff>
      <xdr:row>54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0975"/>
          <a:ext cx="73056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1790700</xdr:colOff>
      <xdr:row>41</xdr:row>
      <xdr:rowOff>76200</xdr:rowOff>
    </xdr:from>
    <xdr:to>
      <xdr:col>2</xdr:col>
      <xdr:colOff>371475</xdr:colOff>
      <xdr:row>41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6543675" y="5038725"/>
          <a:ext cx="1028700" cy="0"/>
        </a:xfrm>
        <a:prstGeom prst="line">
          <a:avLst/>
        </a:prstGeom>
        <a:noFill/>
        <a:ln w="5080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1790700</xdr:colOff>
      <xdr:row>42</xdr:row>
      <xdr:rowOff>66675</xdr:rowOff>
    </xdr:from>
    <xdr:to>
      <xdr:col>2</xdr:col>
      <xdr:colOff>266700</xdr:colOff>
      <xdr:row>42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6543675" y="5191125"/>
          <a:ext cx="923925" cy="0"/>
        </a:xfrm>
        <a:prstGeom prst="line">
          <a:avLst/>
        </a:prstGeom>
        <a:noFill/>
        <a:ln w="4445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1809750</xdr:colOff>
      <xdr:row>43</xdr:row>
      <xdr:rowOff>76200</xdr:rowOff>
    </xdr:from>
    <xdr:to>
      <xdr:col>2</xdr:col>
      <xdr:colOff>200025</xdr:colOff>
      <xdr:row>43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6562725" y="5362575"/>
          <a:ext cx="838200" cy="0"/>
        </a:xfrm>
        <a:prstGeom prst="line">
          <a:avLst/>
        </a:prstGeom>
        <a:noFill/>
        <a:ln w="4445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H11" sqref="H11"/>
    </sheetView>
  </sheetViews>
  <sheetFormatPr defaultColWidth="9.140625" defaultRowHeight="12.75"/>
  <sheetData>
    <row r="1" ht="15.75">
      <c r="A1" s="4" t="s">
        <v>36</v>
      </c>
    </row>
    <row r="2" spans="1:2" ht="12.75">
      <c r="A2" s="5"/>
      <c r="B2" t="s">
        <v>34</v>
      </c>
    </row>
    <row r="3" spans="1:2" ht="12.75">
      <c r="A3" s="40"/>
      <c r="B3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B52" sqref="B52"/>
    </sheetView>
  </sheetViews>
  <sheetFormatPr defaultColWidth="9.140625" defaultRowHeight="12.75"/>
  <cols>
    <col min="1" max="1" width="70.8515625" style="0" customWidth="1"/>
    <col min="2" max="2" width="37.00390625" style="0" customWidth="1"/>
    <col min="3" max="3" width="20.7109375" style="0" customWidth="1"/>
    <col min="4" max="4" width="42.421875" style="0" customWidth="1"/>
    <col min="5" max="5" width="10.57421875" style="0" bestFit="1" customWidth="1"/>
    <col min="6" max="6" width="31.28125" style="0" customWidth="1"/>
  </cols>
  <sheetData>
    <row r="1" spans="1:4" ht="17.25" thickBot="1">
      <c r="A1" s="24" t="s">
        <v>33</v>
      </c>
      <c r="B1" s="25"/>
      <c r="C1" s="25"/>
      <c r="D1" s="26"/>
    </row>
    <row r="3" spans="1:4" ht="12.75">
      <c r="A3" s="12"/>
      <c r="B3" s="12"/>
      <c r="C3" s="12"/>
      <c r="D3" s="12"/>
    </row>
    <row r="4" spans="3:4" ht="12.75">
      <c r="C4" s="17"/>
      <c r="D4" s="17"/>
    </row>
    <row r="5" spans="1:4" ht="13.5" thickBot="1">
      <c r="A5" s="8" t="s">
        <v>23</v>
      </c>
      <c r="B5" s="9" t="s">
        <v>0</v>
      </c>
      <c r="C5" s="10" t="s">
        <v>1</v>
      </c>
      <c r="D5" s="11" t="s">
        <v>2</v>
      </c>
    </row>
    <row r="6" spans="1:4" ht="12.75">
      <c r="A6">
        <f>0.597</f>
        <v>0.597</v>
      </c>
      <c r="B6">
        <f>1.162</f>
        <v>1.162</v>
      </c>
      <c r="C6">
        <v>2</v>
      </c>
      <c r="D6" s="2">
        <f>1-NORMDIST(C6,A6,B6,1)</f>
        <v>0.1136388690181207</v>
      </c>
    </row>
    <row r="7" spans="1:4" ht="12.75">
      <c r="A7">
        <f>A6</f>
        <v>0.597</v>
      </c>
      <c r="B7">
        <f>B6</f>
        <v>1.162</v>
      </c>
      <c r="C7">
        <v>4</v>
      </c>
      <c r="D7" s="2">
        <f>1-NORMDIST(C7,A7,B7,1)</f>
        <v>0.0017026179106476302</v>
      </c>
    </row>
    <row r="8" spans="1:4" ht="12.75">
      <c r="A8">
        <f>A6</f>
        <v>0.597</v>
      </c>
      <c r="B8">
        <f>B6</f>
        <v>1.162</v>
      </c>
      <c r="C8">
        <v>6</v>
      </c>
      <c r="D8" s="2">
        <f>1-NORMDIST(C8,A8,B8,1)</f>
        <v>1.6617540756769245E-06</v>
      </c>
    </row>
    <row r="9" spans="3:4" ht="12.75">
      <c r="C9" s="7" t="s">
        <v>17</v>
      </c>
      <c r="D9" s="19"/>
    </row>
    <row r="10" spans="3:4" ht="12.75">
      <c r="C10" t="s">
        <v>14</v>
      </c>
      <c r="D10" s="2">
        <f>1-D6</f>
        <v>0.8863611309818793</v>
      </c>
    </row>
    <row r="11" spans="1:4" ht="12.75">
      <c r="A11" t="s">
        <v>18</v>
      </c>
      <c r="C11" s="6" t="s">
        <v>15</v>
      </c>
      <c r="D11" s="2">
        <f>D6-D7</f>
        <v>0.11193625110747307</v>
      </c>
    </row>
    <row r="12" spans="1:4" ht="12.75">
      <c r="A12" s="3" t="s">
        <v>3</v>
      </c>
      <c r="C12" s="6" t="s">
        <v>16</v>
      </c>
      <c r="D12" s="2">
        <f>D7-D8</f>
        <v>0.0017009561565719533</v>
      </c>
    </row>
    <row r="13" ht="12.75">
      <c r="A13" s="3" t="s">
        <v>5</v>
      </c>
    </row>
    <row r="14" ht="12.75">
      <c r="A14" s="21" t="s">
        <v>22</v>
      </c>
    </row>
    <row r="15" ht="12.75">
      <c r="A15" s="3"/>
    </row>
    <row r="16" ht="12.75">
      <c r="A16" s="3"/>
    </row>
    <row r="19" ht="12.75">
      <c r="A19" s="3" t="s">
        <v>6</v>
      </c>
    </row>
    <row r="41" ht="12.75">
      <c r="A41" t="s">
        <v>8</v>
      </c>
    </row>
    <row r="42" ht="12.75">
      <c r="A42" t="s">
        <v>9</v>
      </c>
    </row>
    <row r="44" spans="1:2" ht="12.75">
      <c r="A44" t="s">
        <v>10</v>
      </c>
      <c r="B44" s="5">
        <f>58728</f>
        <v>58728</v>
      </c>
    </row>
    <row r="45" ht="12.75">
      <c r="C45" t="s">
        <v>27</v>
      </c>
    </row>
    <row r="46" spans="1:3" ht="12.75">
      <c r="A46" t="s">
        <v>11</v>
      </c>
      <c r="B46">
        <f>D10*B44*0.0005</f>
        <v>26.027108250151905</v>
      </c>
      <c r="C46" s="13">
        <f>B46/$B$49</f>
        <v>0.6374648175662756</v>
      </c>
    </row>
    <row r="47" spans="1:3" ht="12.75">
      <c r="A47" t="s">
        <v>12</v>
      </c>
      <c r="B47">
        <f>D11*B44*0.0022</f>
        <v>14.462342741087294</v>
      </c>
      <c r="C47" s="13">
        <f>B47/$B$49</f>
        <v>0.35421663399637776</v>
      </c>
    </row>
    <row r="48" spans="1:3" ht="12.75">
      <c r="A48" s="7" t="s">
        <v>13</v>
      </c>
      <c r="B48" s="7">
        <f>D12*B44*0.0034</f>
        <v>0.33963876075473604</v>
      </c>
      <c r="C48" s="30">
        <f>B48/$B$49</f>
        <v>0.00831854843734667</v>
      </c>
    </row>
    <row r="49" spans="1:3" ht="12.75">
      <c r="A49" s="38" t="s">
        <v>25</v>
      </c>
      <c r="B49" s="39">
        <f>SUM(B46:B48)</f>
        <v>40.82908975199393</v>
      </c>
      <c r="C49" s="13">
        <f>B49/$B$49</f>
        <v>1</v>
      </c>
    </row>
    <row r="51" spans="1:2" ht="12.75">
      <c r="A51" t="s">
        <v>24</v>
      </c>
      <c r="B51" s="22">
        <f>B49/'Due to TOTAL mercury intake'!B64</f>
        <v>0.9024207970613441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C55" sqref="C55"/>
    </sheetView>
  </sheetViews>
  <sheetFormatPr defaultColWidth="9.140625" defaultRowHeight="12.75"/>
  <cols>
    <col min="1" max="1" width="71.28125" style="0" customWidth="1"/>
    <col min="2" max="2" width="36.7109375" style="0" customWidth="1"/>
    <col min="3" max="3" width="22.28125" style="0" customWidth="1"/>
    <col min="4" max="4" width="41.7109375" style="0" customWidth="1"/>
  </cols>
  <sheetData>
    <row r="1" spans="1:4" s="23" customFormat="1" ht="17.25" thickBot="1">
      <c r="A1" s="24" t="s">
        <v>33</v>
      </c>
      <c r="B1" s="27"/>
      <c r="C1" s="27"/>
      <c r="D1" s="28"/>
    </row>
    <row r="2" ht="12.75">
      <c r="A2" s="29" t="s">
        <v>28</v>
      </c>
    </row>
    <row r="3" ht="15.75">
      <c r="A3" s="4"/>
    </row>
    <row r="4" spans="1:4" ht="12.75" hidden="1">
      <c r="A4" s="14"/>
      <c r="B4" s="14"/>
      <c r="C4" s="14"/>
      <c r="D4" s="14"/>
    </row>
    <row r="5" spans="1:4" ht="12.75" hidden="1">
      <c r="A5" s="14" t="s">
        <v>4</v>
      </c>
      <c r="B5" s="14" t="s">
        <v>0</v>
      </c>
      <c r="C5" s="15" t="s">
        <v>1</v>
      </c>
      <c r="D5" s="14" t="s">
        <v>2</v>
      </c>
    </row>
    <row r="6" spans="1:4" ht="12.75" hidden="1">
      <c r="A6" s="14">
        <v>0.597</v>
      </c>
      <c r="B6" s="14">
        <v>1.162</v>
      </c>
      <c r="C6" s="14">
        <v>2</v>
      </c>
      <c r="D6" s="16">
        <f>1-NORMDIST(C6,A6,B6,1)</f>
        <v>0.1136388690181207</v>
      </c>
    </row>
    <row r="7" spans="1:4" ht="12.75" hidden="1">
      <c r="A7" s="14">
        <f>A6</f>
        <v>0.597</v>
      </c>
      <c r="B7" s="14">
        <f>B6</f>
        <v>1.162</v>
      </c>
      <c r="C7" s="14">
        <v>4</v>
      </c>
      <c r="D7" s="16">
        <f>1-NORMDIST(C7,A7,B7,1)</f>
        <v>0.0017026179106476302</v>
      </c>
    </row>
    <row r="8" spans="1:4" ht="12.75" hidden="1">
      <c r="A8" s="14"/>
      <c r="B8" s="14"/>
      <c r="C8" s="14"/>
      <c r="D8" s="16"/>
    </row>
    <row r="9" spans="1:4" ht="12.75" hidden="1">
      <c r="A9" s="31"/>
      <c r="B9" s="31"/>
      <c r="C9" s="31"/>
      <c r="D9" s="32"/>
    </row>
    <row r="10" spans="1:4" ht="12.75" hidden="1">
      <c r="A10" s="31"/>
      <c r="B10" s="31"/>
      <c r="C10" s="33"/>
      <c r="D10" s="34"/>
    </row>
    <row r="11" spans="1:4" ht="12.75" hidden="1">
      <c r="A11" s="31"/>
      <c r="B11" s="31"/>
      <c r="C11" s="31"/>
      <c r="D11" s="34"/>
    </row>
    <row r="12" spans="1:4" ht="12.75" hidden="1">
      <c r="A12" s="31" t="s">
        <v>18</v>
      </c>
      <c r="B12" s="31"/>
      <c r="C12" s="31"/>
      <c r="D12" s="34"/>
    </row>
    <row r="13" spans="1:4" ht="12.75" hidden="1">
      <c r="A13" s="35" t="s">
        <v>3</v>
      </c>
      <c r="B13" s="31"/>
      <c r="C13" s="31"/>
      <c r="D13" s="34"/>
    </row>
    <row r="14" spans="1:4" ht="12.75" hidden="1">
      <c r="A14" s="35" t="s">
        <v>5</v>
      </c>
      <c r="B14" s="31"/>
      <c r="C14" s="31"/>
      <c r="D14" s="34"/>
    </row>
    <row r="15" spans="1:4" ht="12.75">
      <c r="A15" s="1"/>
      <c r="D15" s="17"/>
    </row>
    <row r="16" ht="12.75">
      <c r="D16" s="17"/>
    </row>
    <row r="17" spans="1:4" ht="12.75">
      <c r="A17" s="20" t="s">
        <v>19</v>
      </c>
      <c r="B17" s="18">
        <f>0.72</f>
        <v>0.72</v>
      </c>
      <c r="C17" s="12" t="s">
        <v>20</v>
      </c>
      <c r="D17" s="12" t="s">
        <v>21</v>
      </c>
    </row>
    <row r="18" spans="1:4" ht="12.75">
      <c r="A18" s="12"/>
      <c r="B18" s="12"/>
      <c r="C18" s="12"/>
      <c r="D18" s="12"/>
    </row>
    <row r="19" ht="12.75">
      <c r="D19" s="17"/>
    </row>
    <row r="20" spans="1:4" ht="13.5" thickBot="1">
      <c r="A20" s="8" t="s">
        <v>7</v>
      </c>
      <c r="B20" s="9" t="s">
        <v>0</v>
      </c>
      <c r="C20" s="10" t="s">
        <v>1</v>
      </c>
      <c r="D20" s="11" t="s">
        <v>2</v>
      </c>
    </row>
    <row r="21" spans="1:4" ht="12.75">
      <c r="A21">
        <f>A6/B17</f>
        <v>0.8291666666666666</v>
      </c>
      <c r="B21">
        <f>B6</f>
        <v>1.162</v>
      </c>
      <c r="C21">
        <v>2</v>
      </c>
      <c r="D21" s="2">
        <f>1-NORMDIST(C21,A21,B21,1)</f>
        <v>0.15682282361131117</v>
      </c>
    </row>
    <row r="22" spans="1:4" ht="12.75">
      <c r="A22">
        <f>A21</f>
        <v>0.8291666666666666</v>
      </c>
      <c r="B22">
        <f>B6</f>
        <v>1.162</v>
      </c>
      <c r="C22">
        <v>4</v>
      </c>
      <c r="D22" s="2">
        <f>1-NORMDIST(C22,A22,B22,1)</f>
        <v>0.0031785297535326107</v>
      </c>
    </row>
    <row r="23" spans="1:4" ht="12.75">
      <c r="A23">
        <f>A21</f>
        <v>0.8291666666666666</v>
      </c>
      <c r="B23">
        <f>B6</f>
        <v>1.162</v>
      </c>
      <c r="C23">
        <v>6</v>
      </c>
      <c r="D23" s="2">
        <f>1-NORMDIST(C23,A23,B23,1)</f>
        <v>4.2946615925743E-06</v>
      </c>
    </row>
    <row r="24" spans="3:4" ht="12.75">
      <c r="C24" s="7" t="s">
        <v>17</v>
      </c>
      <c r="D24" s="19"/>
    </row>
    <row r="25" spans="3:4" ht="12.75">
      <c r="C25" t="s">
        <v>14</v>
      </c>
      <c r="D25" s="2">
        <f>1-D21</f>
        <v>0.8431771763886888</v>
      </c>
    </row>
    <row r="26" spans="3:4" ht="12.75">
      <c r="C26" s="6" t="s">
        <v>15</v>
      </c>
      <c r="D26" s="2">
        <f>D21-D22</f>
        <v>0.15364429385777856</v>
      </c>
    </row>
    <row r="27" spans="3:4" ht="12.75">
      <c r="C27" s="6" t="s">
        <v>16</v>
      </c>
      <c r="D27" s="2">
        <f>D22-D23</f>
        <v>0.0031742350919400364</v>
      </c>
    </row>
    <row r="29" spans="1:2" ht="12.75">
      <c r="A29" s="37">
        <f>D21</f>
        <v>0.15682282361131117</v>
      </c>
      <c r="B29" s="3" t="s">
        <v>29</v>
      </c>
    </row>
    <row r="30" spans="1:2" ht="12.75">
      <c r="A30" s="21">
        <f>D22</f>
        <v>0.0031785297535326107</v>
      </c>
      <c r="B30" s="3" t="s">
        <v>30</v>
      </c>
    </row>
    <row r="31" spans="1:2" ht="12.75">
      <c r="A31" s="36">
        <f>D23</f>
        <v>4.2946615925743E-06</v>
      </c>
      <c r="B31" s="21" t="s">
        <v>31</v>
      </c>
    </row>
    <row r="34" ht="12.75">
      <c r="A34" s="3" t="s">
        <v>6</v>
      </c>
    </row>
    <row r="56" ht="12.75">
      <c r="A56" t="s">
        <v>32</v>
      </c>
    </row>
    <row r="57" ht="12.75">
      <c r="A57" t="s">
        <v>9</v>
      </c>
    </row>
    <row r="59" spans="1:2" ht="12.75">
      <c r="A59" t="s">
        <v>10</v>
      </c>
      <c r="B59" s="5">
        <f>58728</f>
        <v>58728</v>
      </c>
    </row>
    <row r="60" ht="12.75">
      <c r="C60" s="29" t="s">
        <v>27</v>
      </c>
    </row>
    <row r="61" spans="1:3" ht="12.75">
      <c r="A61" t="s">
        <v>11</v>
      </c>
      <c r="B61">
        <f>D25*B59*0.0005</f>
        <v>24.75905460747746</v>
      </c>
      <c r="C61" s="13">
        <f>B61/$B$64</f>
        <v>0.5472344823037355</v>
      </c>
    </row>
    <row r="62" spans="1:3" ht="12.75">
      <c r="A62" t="s">
        <v>12</v>
      </c>
      <c r="B62">
        <f>D26*B59*0.0022</f>
        <v>19.851088597295163</v>
      </c>
      <c r="C62" s="13">
        <f>B62/$B$64</f>
        <v>0.4387566635288902</v>
      </c>
    </row>
    <row r="63" spans="1:3" ht="12.75">
      <c r="A63" s="7" t="s">
        <v>13</v>
      </c>
      <c r="B63" s="7">
        <f>D27*B59*0.0034</f>
        <v>0.6338160268301452</v>
      </c>
      <c r="C63" s="30">
        <f>B63/$B$64</f>
        <v>0.01400885416737416</v>
      </c>
    </row>
    <row r="64" spans="1:3" ht="12.75">
      <c r="A64" s="38" t="s">
        <v>26</v>
      </c>
      <c r="B64" s="39">
        <f>SUM(B61:B63)</f>
        <v>45.24395923160277</v>
      </c>
      <c r="C64" s="13">
        <f>SUM(C61:C63)</f>
        <v>0.9999999999999999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KTL / YTOS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olex</dc:creator>
  <cp:keywords/>
  <dc:description/>
  <cp:lastModifiedBy>olex</cp:lastModifiedBy>
  <dcterms:created xsi:type="dcterms:W3CDTF">2009-11-10T14:01:35Z</dcterms:created>
  <dcterms:modified xsi:type="dcterms:W3CDTF">2010-01-22T12:14:43Z</dcterms:modified>
  <cp:category/>
  <cp:version/>
  <cp:contentType/>
  <cp:contentStatus/>
</cp:coreProperties>
</file>